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070" activeTab="0"/>
  </bookViews>
  <sheets>
    <sheet name="DCF" sheetId="1" r:id="rId1"/>
  </sheets>
  <definedNames/>
  <calcPr fullCalcOnLoad="1"/>
</workbook>
</file>

<file path=xl/sharedStrings.xml><?xml version="1.0" encoding="utf-8"?>
<sst xmlns="http://schemas.openxmlformats.org/spreadsheetml/2006/main" count="79" uniqueCount="53">
  <si>
    <t>2003e</t>
  </si>
  <si>
    <t>2004e</t>
  </si>
  <si>
    <t>2005e</t>
  </si>
  <si>
    <t>2006e</t>
  </si>
  <si>
    <t>2007e</t>
  </si>
  <si>
    <t>2008e</t>
  </si>
  <si>
    <t>2009e</t>
  </si>
  <si>
    <t>Normatif</t>
  </si>
  <si>
    <t>(1)</t>
  </si>
  <si>
    <t>-</t>
  </si>
  <si>
    <t>User's guide</t>
  </si>
  <si>
    <t>2. Complete the business plan</t>
  </si>
  <si>
    <t>Plug the numbers in the yellow cells only</t>
  </si>
  <si>
    <t>Main assumptions</t>
  </si>
  <si>
    <t>Weighted Average Cost of Capital</t>
  </si>
  <si>
    <t>Perpetual Growth Rate</t>
  </si>
  <si>
    <t>Simplified Business Plan</t>
  </si>
  <si>
    <t>Profit and loss statement</t>
  </si>
  <si>
    <t>In EUR M</t>
  </si>
  <si>
    <t>Normalised</t>
  </si>
  <si>
    <t>Turnover</t>
  </si>
  <si>
    <t>EBITDA</t>
  </si>
  <si>
    <t>- Depreciation and amortization</t>
  </si>
  <si>
    <t>= EBIT</t>
  </si>
  <si>
    <t>Balance Sheet</t>
  </si>
  <si>
    <t>Fixed assets</t>
  </si>
  <si>
    <t>+ Working Capital</t>
  </si>
  <si>
    <t>= Capital Employed</t>
  </si>
  <si>
    <t>3. Plug the normalised cash flow assumptions</t>
  </si>
  <si>
    <t>Financial ratios and normalised cash flow assumptions</t>
  </si>
  <si>
    <t>Growth rate</t>
  </si>
  <si>
    <t>EBITDA Margin</t>
  </si>
  <si>
    <t>EBIT Margin</t>
  </si>
  <si>
    <t>After tax EBIT Margin (tax rate of 35%)</t>
  </si>
  <si>
    <t>Fixed assets / Turnover ratio</t>
  </si>
  <si>
    <t>Asset turnover</t>
  </si>
  <si>
    <t>EBIT</t>
  </si>
  <si>
    <t>- Change in working capital</t>
  </si>
  <si>
    <t xml:space="preserve"> - Corporate income tax (35%)</t>
  </si>
  <si>
    <t>- Capital expenditures</t>
  </si>
  <si>
    <t>Free cash flow</t>
  </si>
  <si>
    <t>Discounting factor</t>
  </si>
  <si>
    <t>Terminal value</t>
  </si>
  <si>
    <t>Free cash flow present value</t>
  </si>
  <si>
    <t>Free cash flows present value</t>
  </si>
  <si>
    <t>Total present value</t>
  </si>
  <si>
    <t>After tax return on capital employed (tax rate of 35%)</t>
  </si>
  <si>
    <t>Working capital / Turnover ratio</t>
  </si>
  <si>
    <t>Free cash flows calculation</t>
  </si>
  <si>
    <r>
      <t>(1)</t>
    </r>
    <r>
      <rPr>
        <sz val="10"/>
        <rFont val="Arial"/>
        <family val="0"/>
      </rPr>
      <t xml:space="preserve"> Be careful ! An after tax return on capital employed significantly greater than the cost of capital is not realistic in the long run, as it represents the return the company will continue to generate to infinity</t>
    </r>
  </si>
  <si>
    <t>DCF Valuation</t>
  </si>
  <si>
    <t>rate of the economy as a whole</t>
  </si>
  <si>
    <t>1. Plug the cost of capital and the perpetual growth rate. Choose the perpetual growth rate carefully. A rate superior to 3% is not realistic as it is greater than the long-term growth</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</si>
</sst>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
    <numFmt numFmtId="174" formatCode="#,##0_);\(#,##0\);&quot;-&quot;_);@_)"/>
    <numFmt numFmtId="175" formatCode="#,##0.0;\(#,##0.0\)"/>
    <numFmt numFmtId="176" formatCode="#,##0.00;\(#,##0.00\)"/>
    <numFmt numFmtId="177" formatCode="0.0&quot;x&quot;"/>
  </numFmts>
  <fonts count="9">
    <font>
      <sz val="10"/>
      <name val="Arial"/>
      <family val="0"/>
    </font>
    <font>
      <sz val="8"/>
      <name val="Arial"/>
      <family val="0"/>
    </font>
    <font>
      <sz val="10"/>
      <color indexed="9"/>
      <name val="Arial"/>
      <family val="0"/>
    </font>
    <font>
      <b/>
      <sz val="10"/>
      <color indexed="9"/>
      <name val="Arial"/>
      <family val="0"/>
    </font>
    <font>
      <b/>
      <sz val="10"/>
      <name val="Arial"/>
      <family val="0"/>
    </font>
    <font>
      <b/>
      <sz val="10"/>
      <color indexed="12"/>
      <name val="Arial"/>
      <family val="0"/>
    </font>
    <font>
      <i/>
      <sz val="10"/>
      <color indexed="9"/>
      <name val="Arial"/>
      <family val="0"/>
    </font>
    <font>
      <sz val="10"/>
      <color indexed="12"/>
      <name val="Arial"/>
      <family val="0"/>
    </font>
    <font>
      <b/>
      <i/>
      <sz val="16"/>
      <color indexed="8"/>
      <name val="Arial"/>
      <family val="0"/>
    </font>
  </fonts>
  <fills count="6">
    <fill>
      <patternFill/>
    </fill>
    <fill>
      <patternFill patternType="gray125"/>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42"/>
        <bgColor indexed="64"/>
      </patternFill>
    </fill>
  </fills>
  <borders count="3">
    <border>
      <left/>
      <right/>
      <top/>
      <bottom/>
      <diagonal/>
    </border>
    <border>
      <left>
        <color indexed="63"/>
      </left>
      <right>
        <color indexed="63"/>
      </right>
      <top>
        <color indexed="63"/>
      </top>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8">
    <xf numFmtId="0" fontId="0" fillId="0" borderId="0" xfId="0" applyAlignment="1">
      <alignment/>
    </xf>
    <xf numFmtId="0" fontId="0" fillId="0" borderId="0" xfId="0" applyFont="1" applyAlignment="1">
      <alignment vertical="center" wrapText="1"/>
    </xf>
    <xf numFmtId="0" fontId="2" fillId="0" borderId="0" xfId="0" applyFont="1" applyAlignment="1">
      <alignment vertical="center" wrapText="1"/>
    </xf>
    <xf numFmtId="0" fontId="0" fillId="0" borderId="0" xfId="0" applyFont="1" applyAlignment="1">
      <alignment vertical="center" wrapText="1"/>
    </xf>
    <xf numFmtId="174" fontId="3" fillId="2" borderId="0" xfId="0" applyNumberFormat="1" applyFont="1" applyFill="1" applyAlignment="1">
      <alignment horizontal="center" vertical="center"/>
    </xf>
    <xf numFmtId="0" fontId="0" fillId="0" borderId="0" xfId="0" applyFont="1" applyBorder="1" applyAlignment="1">
      <alignment vertical="center" wrapText="1"/>
    </xf>
    <xf numFmtId="0" fontId="4" fillId="0" borderId="1" xfId="0" applyFont="1" applyBorder="1" applyAlignment="1">
      <alignment vertical="center" wrapText="1"/>
    </xf>
    <xf numFmtId="0" fontId="0" fillId="0" borderId="1" xfId="0" applyFont="1" applyBorder="1" applyAlignment="1">
      <alignment vertical="center" wrapText="1"/>
    </xf>
    <xf numFmtId="0" fontId="2" fillId="0" borderId="1" xfId="0" applyFont="1" applyBorder="1" applyAlignment="1">
      <alignment vertical="center" wrapText="1"/>
    </xf>
    <xf numFmtId="0" fontId="0" fillId="0" borderId="1" xfId="0" applyFont="1" applyBorder="1" applyAlignment="1">
      <alignment vertical="center" wrapText="1"/>
    </xf>
    <xf numFmtId="174" fontId="3" fillId="0" borderId="0" xfId="0" applyNumberFormat="1" applyFont="1" applyFill="1" applyAlignment="1">
      <alignment horizontal="center" vertical="center"/>
    </xf>
    <xf numFmtId="0" fontId="0" fillId="0" borderId="0" xfId="0" applyFont="1" applyBorder="1" applyAlignment="1">
      <alignment vertical="center"/>
    </xf>
    <xf numFmtId="0" fontId="4" fillId="3" borderId="0" xfId="0" applyFont="1" applyFill="1" applyAlignment="1">
      <alignment vertical="center"/>
    </xf>
    <xf numFmtId="0" fontId="0" fillId="0" borderId="0" xfId="0" applyFont="1" applyAlignment="1">
      <alignment vertical="center" wrapText="1"/>
    </xf>
    <xf numFmtId="173" fontId="5" fillId="3" borderId="0" xfId="19" applyNumberFormat="1" applyFont="1" applyFill="1" applyAlignment="1">
      <alignment vertical="center" wrapText="1"/>
    </xf>
    <xf numFmtId="0" fontId="0" fillId="0" borderId="0" xfId="0" applyFont="1" applyFill="1" applyAlignment="1">
      <alignment vertical="center" wrapText="1"/>
    </xf>
    <xf numFmtId="9" fontId="5" fillId="0" borderId="0" xfId="19" applyFont="1" applyFill="1" applyAlignment="1">
      <alignment vertical="center" wrapText="1"/>
    </xf>
    <xf numFmtId="0" fontId="2" fillId="0" borderId="0" xfId="0" applyFont="1" applyFill="1" applyAlignment="1">
      <alignment vertical="center" wrapText="1"/>
    </xf>
    <xf numFmtId="0" fontId="0" fillId="0" borderId="0" xfId="0" applyFont="1" applyAlignment="1">
      <alignment vertical="center" wrapText="1"/>
    </xf>
    <xf numFmtId="0" fontId="6" fillId="4" borderId="0" xfId="0" applyFont="1" applyFill="1" applyAlignment="1">
      <alignment horizontal="center" vertical="center" wrapText="1"/>
    </xf>
    <xf numFmtId="0" fontId="0" fillId="0" borderId="0" xfId="0" applyFont="1" applyAlignment="1">
      <alignment vertical="center" wrapText="1"/>
    </xf>
    <xf numFmtId="0" fontId="3" fillId="4" borderId="0" xfId="0" applyFont="1" applyFill="1" applyAlignment="1">
      <alignment horizontal="center" vertical="center" wrapText="1"/>
    </xf>
    <xf numFmtId="0" fontId="0" fillId="0" borderId="0" xfId="0" applyFont="1" applyAlignment="1">
      <alignment vertical="center" wrapText="1"/>
    </xf>
    <xf numFmtId="0" fontId="4" fillId="0" borderId="0" xfId="0" applyFont="1" applyAlignment="1">
      <alignment vertical="center" wrapText="1"/>
    </xf>
    <xf numFmtId="173" fontId="0" fillId="0" borderId="0" xfId="19" applyNumberFormat="1" applyFont="1" applyAlignment="1">
      <alignment vertical="center" wrapText="1"/>
    </xf>
    <xf numFmtId="172" fontId="7" fillId="3" borderId="0" xfId="0" applyNumberFormat="1" applyFont="1" applyFill="1" applyAlignment="1">
      <alignment vertical="center" wrapText="1"/>
    </xf>
    <xf numFmtId="0" fontId="0" fillId="0" borderId="0" xfId="0" applyFont="1" applyAlignment="1">
      <alignment vertical="center" wrapText="1"/>
    </xf>
    <xf numFmtId="172" fontId="0" fillId="0" borderId="0" xfId="0" applyNumberFormat="1" applyFont="1" applyAlignment="1">
      <alignment vertical="center" wrapText="1"/>
    </xf>
    <xf numFmtId="0" fontId="0" fillId="0" borderId="0" xfId="0" applyFont="1" applyAlignment="1" quotePrefix="1">
      <alignment vertical="center" wrapText="1"/>
    </xf>
    <xf numFmtId="172" fontId="0" fillId="0" borderId="0" xfId="0" applyNumberFormat="1" applyFont="1" applyAlignment="1">
      <alignment vertical="center" wrapText="1"/>
    </xf>
    <xf numFmtId="173" fontId="0" fillId="0" borderId="0" xfId="19" applyNumberFormat="1" applyFont="1" applyAlignment="1">
      <alignment vertical="center" wrapText="1"/>
    </xf>
    <xf numFmtId="0" fontId="4" fillId="0" borderId="1" xfId="0" applyFont="1" applyBorder="1" applyAlignment="1">
      <alignment vertical="center"/>
    </xf>
    <xf numFmtId="0" fontId="0" fillId="0" borderId="1" xfId="0" applyFont="1" applyBorder="1" applyAlignment="1">
      <alignment vertical="center"/>
    </xf>
    <xf numFmtId="0" fontId="2" fillId="0" borderId="1" xfId="0" applyFont="1" applyBorder="1" applyAlignment="1">
      <alignment vertical="center"/>
    </xf>
    <xf numFmtId="0" fontId="0" fillId="0" borderId="1" xfId="0" applyFont="1" applyBorder="1" applyAlignment="1">
      <alignment vertical="center"/>
    </xf>
    <xf numFmtId="0" fontId="0" fillId="0" borderId="0" xfId="0" applyFont="1" applyAlignment="1" quotePrefix="1">
      <alignment horizontal="right" vertical="center" wrapText="1"/>
    </xf>
    <xf numFmtId="173" fontId="0" fillId="0" borderId="0" xfId="19" applyNumberFormat="1" applyFont="1" applyAlignment="1">
      <alignment vertical="center" wrapText="1"/>
    </xf>
    <xf numFmtId="173" fontId="0" fillId="0" borderId="0" xfId="19" applyNumberFormat="1" applyFont="1" applyAlignment="1">
      <alignment vertical="center" wrapText="1"/>
    </xf>
    <xf numFmtId="49" fontId="4" fillId="0" borderId="0" xfId="0" applyNumberFormat="1" applyFont="1" applyAlignment="1" quotePrefix="1">
      <alignment horizontal="center" vertical="center" wrapText="1"/>
    </xf>
    <xf numFmtId="177" fontId="0" fillId="0" borderId="0" xfId="19" applyNumberFormat="1" applyFont="1" applyAlignment="1">
      <alignment vertical="center" wrapText="1"/>
    </xf>
    <xf numFmtId="173" fontId="5" fillId="0" borderId="0" xfId="19" applyNumberFormat="1" applyFont="1" applyFill="1" applyAlignment="1">
      <alignment vertical="center" wrapText="1"/>
    </xf>
    <xf numFmtId="0" fontId="4" fillId="0" borderId="0" xfId="0" applyFont="1" applyAlignment="1">
      <alignment horizontal="left" vertical="center"/>
    </xf>
    <xf numFmtId="0" fontId="0" fillId="0" borderId="0" xfId="0" applyFont="1" applyAlignment="1">
      <alignment horizontal="left" vertical="center"/>
    </xf>
    <xf numFmtId="172" fontId="0" fillId="0" borderId="0" xfId="0" applyNumberFormat="1" applyFont="1" applyAlignment="1">
      <alignment vertical="center" wrapText="1"/>
    </xf>
    <xf numFmtId="0" fontId="0" fillId="0" borderId="0" xfId="0" applyFont="1" applyAlignment="1" quotePrefix="1">
      <alignment vertical="center" wrapText="1"/>
    </xf>
    <xf numFmtId="10" fontId="0" fillId="0" borderId="0" xfId="19" applyNumberFormat="1" applyFont="1" applyAlignment="1">
      <alignment vertical="center" wrapText="1"/>
    </xf>
    <xf numFmtId="0" fontId="4" fillId="0" borderId="2" xfId="0" applyFont="1" applyBorder="1" applyAlignment="1">
      <alignment vertical="center" wrapText="1"/>
    </xf>
    <xf numFmtId="172" fontId="4" fillId="0" borderId="2" xfId="0" applyNumberFormat="1" applyFont="1" applyBorder="1" applyAlignment="1">
      <alignment vertical="center" wrapText="1"/>
    </xf>
    <xf numFmtId="0" fontId="3" fillId="0" borderId="0" xfId="0" applyFont="1" applyFill="1" applyAlignment="1">
      <alignment horizontal="center" vertical="center" wrapText="1"/>
    </xf>
    <xf numFmtId="176" fontId="0" fillId="0" borderId="0" xfId="0" applyNumberFormat="1" applyFont="1" applyAlignment="1">
      <alignment vertical="center" wrapText="1"/>
    </xf>
    <xf numFmtId="172" fontId="0" fillId="0" borderId="0" xfId="0" applyNumberFormat="1" applyFont="1" applyAlignment="1">
      <alignment vertical="center" wrapText="1"/>
    </xf>
    <xf numFmtId="0" fontId="8" fillId="0" borderId="0" xfId="0" applyFont="1" applyFill="1" applyBorder="1" applyAlignment="1">
      <alignment horizontal="left"/>
    </xf>
    <xf numFmtId="0" fontId="4" fillId="5" borderId="2" xfId="0" applyFont="1" applyFill="1" applyBorder="1" applyAlignment="1">
      <alignment vertical="center"/>
    </xf>
    <xf numFmtId="172" fontId="4" fillId="5" borderId="2" xfId="0" applyNumberFormat="1" applyFont="1" applyFill="1" applyBorder="1" applyAlignment="1">
      <alignment vertical="center" wrapText="1"/>
    </xf>
    <xf numFmtId="0" fontId="4" fillId="5" borderId="2" xfId="0" applyFont="1" applyFill="1" applyBorder="1" applyAlignment="1">
      <alignment vertical="center" wrapText="1"/>
    </xf>
    <xf numFmtId="0" fontId="0" fillId="0" borderId="0" xfId="0" applyFont="1" applyBorder="1" applyAlignment="1">
      <alignment horizontal="left" vertical="center" wrapText="1" indent="1"/>
    </xf>
    <xf numFmtId="0" fontId="4" fillId="3" borderId="1" xfId="0" applyFont="1" applyFill="1" applyBorder="1" applyAlignment="1">
      <alignment vertical="center" wrapText="1"/>
    </xf>
    <xf numFmtId="0" fontId="0" fillId="3" borderId="1" xfId="0" applyFont="1" applyFill="1" applyBorder="1" applyAlignment="1">
      <alignment vertical="center" wrapText="1"/>
    </xf>
    <xf numFmtId="0" fontId="2" fillId="3" borderId="1" xfId="0" applyFont="1" applyFill="1" applyBorder="1" applyAlignment="1">
      <alignment vertical="center" wrapText="1"/>
    </xf>
    <xf numFmtId="0" fontId="0" fillId="3" borderId="1" xfId="0" applyFont="1" applyFill="1" applyBorder="1" applyAlignment="1">
      <alignment vertical="center" wrapText="1"/>
    </xf>
    <xf numFmtId="0" fontId="0" fillId="3" borderId="0" xfId="0" applyFont="1" applyFill="1" applyBorder="1" applyAlignment="1">
      <alignment vertical="center"/>
    </xf>
    <xf numFmtId="0" fontId="2" fillId="3" borderId="0" xfId="0" applyFont="1" applyFill="1" applyBorder="1" applyAlignment="1">
      <alignment vertical="center"/>
    </xf>
    <xf numFmtId="0" fontId="0" fillId="3" borderId="0" xfId="0" applyFont="1" applyFill="1" applyBorder="1" applyAlignment="1">
      <alignment vertical="center"/>
    </xf>
    <xf numFmtId="0" fontId="0" fillId="3" borderId="0" xfId="0" applyFont="1" applyFill="1" applyAlignment="1">
      <alignment vertical="center"/>
    </xf>
    <xf numFmtId="0" fontId="2" fillId="3" borderId="0" xfId="0" applyFont="1" applyFill="1" applyAlignment="1">
      <alignment vertical="center"/>
    </xf>
    <xf numFmtId="0" fontId="0" fillId="3" borderId="0" xfId="0" applyFont="1" applyFill="1" applyAlignment="1">
      <alignment vertical="center" wrapText="1"/>
    </xf>
    <xf numFmtId="0" fontId="2" fillId="3" borderId="0" xfId="0" applyFont="1" applyFill="1" applyAlignment="1">
      <alignment vertical="center" wrapText="1"/>
    </xf>
    <xf numFmtId="0" fontId="0" fillId="3" borderId="0" xfId="0" applyFont="1" applyFill="1" applyAlignment="1">
      <alignmen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xdr:row>
      <xdr:rowOff>0</xdr:rowOff>
    </xdr:from>
    <xdr:to>
      <xdr:col>15</xdr:col>
      <xdr:colOff>0</xdr:colOff>
      <xdr:row>9</xdr:row>
      <xdr:rowOff>0</xdr:rowOff>
    </xdr:to>
    <xdr:sp>
      <xdr:nvSpPr>
        <xdr:cNvPr id="1" name="Rectangle 1"/>
        <xdr:cNvSpPr>
          <a:spLocks/>
        </xdr:cNvSpPr>
      </xdr:nvSpPr>
      <xdr:spPr>
        <a:xfrm>
          <a:off x="552450" y="647700"/>
          <a:ext cx="9839325" cy="1143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P90"/>
  <sheetViews>
    <sheetView showGridLines="0" tabSelected="1" workbookViewId="0" topLeftCell="A1">
      <selection activeCell="A1" sqref="A1"/>
    </sheetView>
  </sheetViews>
  <sheetFormatPr defaultColWidth="11.421875" defaultRowHeight="12.75"/>
  <cols>
    <col min="1" max="1" width="2.8515625" style="13" customWidth="1"/>
    <col min="2" max="2" width="3.7109375" style="13" customWidth="1"/>
    <col min="3" max="3" width="1.7109375" style="13" customWidth="1"/>
    <col min="4" max="4" width="48.421875" style="13" customWidth="1"/>
    <col min="5" max="5" width="1.7109375" style="13" customWidth="1"/>
    <col min="6" max="13" width="10.57421875" style="13" customWidth="1"/>
    <col min="14" max="14" width="1.7109375" style="13" customWidth="1"/>
    <col min="15" max="15" width="11.140625" style="13" customWidth="1"/>
    <col min="16" max="16" width="6.28125" style="13" customWidth="1"/>
    <col min="17" max="17" width="12.421875" style="13" bestFit="1" customWidth="1"/>
    <col min="18" max="16384" width="11.421875" style="13" customWidth="1"/>
  </cols>
  <sheetData>
    <row r="1" spans="2:13" s="3" customFormat="1" ht="15" customHeight="1">
      <c r="B1" s="1"/>
      <c r="C1" s="1"/>
      <c r="D1" s="1"/>
      <c r="E1" s="1"/>
      <c r="F1" s="1"/>
      <c r="G1" s="2">
        <v>1</v>
      </c>
      <c r="H1" s="2">
        <v>2</v>
      </c>
      <c r="I1" s="2">
        <v>3</v>
      </c>
      <c r="J1" s="2">
        <v>4</v>
      </c>
      <c r="K1" s="2">
        <v>5</v>
      </c>
      <c r="L1" s="2">
        <v>6</v>
      </c>
      <c r="M1" s="2">
        <v>7</v>
      </c>
    </row>
    <row r="2" spans="2:13" s="3" customFormat="1" ht="20.25">
      <c r="B2" s="51" t="s">
        <v>50</v>
      </c>
      <c r="C2" s="1"/>
      <c r="D2" s="1"/>
      <c r="E2" s="1"/>
      <c r="F2" s="1"/>
      <c r="G2" s="2"/>
      <c r="H2" s="2"/>
      <c r="I2" s="2"/>
      <c r="J2" s="2"/>
      <c r="K2" s="2"/>
      <c r="L2" s="2"/>
      <c r="M2" s="2"/>
    </row>
    <row r="3" spans="2:13" s="3" customFormat="1" ht="15.75" customHeight="1">
      <c r="B3" s="1"/>
      <c r="C3" s="1"/>
      <c r="D3" s="1"/>
      <c r="E3" s="1"/>
      <c r="F3" s="1"/>
      <c r="G3" s="2"/>
      <c r="H3" s="2"/>
      <c r="I3" s="2"/>
      <c r="J3" s="2"/>
      <c r="K3" s="2"/>
      <c r="L3" s="2"/>
      <c r="M3" s="2"/>
    </row>
    <row r="4" spans="2:15" s="3" customFormat="1" ht="17.25" customHeight="1">
      <c r="B4" s="4">
        <v>1</v>
      </c>
      <c r="C4" s="5"/>
      <c r="D4" s="56" t="s">
        <v>10</v>
      </c>
      <c r="E4" s="57"/>
      <c r="F4" s="57"/>
      <c r="G4" s="58"/>
      <c r="H4" s="58"/>
      <c r="I4" s="58"/>
      <c r="J4" s="58"/>
      <c r="K4" s="58"/>
      <c r="L4" s="58"/>
      <c r="M4" s="58"/>
      <c r="N4" s="59"/>
      <c r="O4" s="59"/>
    </row>
    <row r="5" spans="2:15" s="3" customFormat="1" ht="15" customHeight="1">
      <c r="B5" s="10"/>
      <c r="C5" s="5"/>
      <c r="D5" s="60" t="s">
        <v>52</v>
      </c>
      <c r="E5" s="60"/>
      <c r="F5" s="60"/>
      <c r="G5" s="61"/>
      <c r="H5" s="61"/>
      <c r="I5" s="61"/>
      <c r="J5" s="61"/>
      <c r="K5" s="61"/>
      <c r="L5" s="61"/>
      <c r="M5" s="61"/>
      <c r="N5" s="62"/>
      <c r="O5" s="62"/>
    </row>
    <row r="6" spans="2:15" s="3" customFormat="1" ht="15" customHeight="1">
      <c r="B6" s="10"/>
      <c r="C6" s="5"/>
      <c r="D6" s="60" t="s">
        <v>51</v>
      </c>
      <c r="E6" s="60"/>
      <c r="F6" s="60"/>
      <c r="G6" s="61"/>
      <c r="H6" s="61"/>
      <c r="I6" s="61"/>
      <c r="J6" s="61"/>
      <c r="K6" s="61"/>
      <c r="L6" s="61"/>
      <c r="M6" s="61"/>
      <c r="N6" s="62"/>
      <c r="O6" s="62"/>
    </row>
    <row r="7" spans="4:15" s="3" customFormat="1" ht="15" customHeight="1">
      <c r="D7" s="63" t="s">
        <v>11</v>
      </c>
      <c r="E7" s="63"/>
      <c r="F7" s="63"/>
      <c r="G7" s="64"/>
      <c r="H7" s="64"/>
      <c r="I7" s="64"/>
      <c r="J7" s="64"/>
      <c r="K7" s="64"/>
      <c r="L7" s="64"/>
      <c r="M7" s="64"/>
      <c r="N7" s="63"/>
      <c r="O7" s="63"/>
    </row>
    <row r="8" spans="4:15" s="3" customFormat="1" ht="15" customHeight="1">
      <c r="D8" s="63" t="s">
        <v>28</v>
      </c>
      <c r="E8" s="63"/>
      <c r="F8" s="63"/>
      <c r="G8" s="64"/>
      <c r="H8" s="64"/>
      <c r="I8" s="64"/>
      <c r="J8" s="64"/>
      <c r="K8" s="64"/>
      <c r="L8" s="64"/>
      <c r="M8" s="64"/>
      <c r="N8" s="63"/>
      <c r="O8" s="63"/>
    </row>
    <row r="9" spans="4:15" s="3" customFormat="1" ht="12.75">
      <c r="D9" s="12" t="s">
        <v>12</v>
      </c>
      <c r="E9" s="65"/>
      <c r="F9" s="65"/>
      <c r="G9" s="66"/>
      <c r="H9" s="66"/>
      <c r="I9" s="66"/>
      <c r="J9" s="66"/>
      <c r="K9" s="66"/>
      <c r="L9" s="66"/>
      <c r="M9" s="66"/>
      <c r="N9" s="67"/>
      <c r="O9" s="67"/>
    </row>
    <row r="10" spans="7:13" s="3" customFormat="1" ht="12.75">
      <c r="G10" s="2"/>
      <c r="H10" s="2"/>
      <c r="I10" s="2"/>
      <c r="J10" s="2"/>
      <c r="K10" s="2"/>
      <c r="L10" s="2"/>
      <c r="M10" s="2"/>
    </row>
    <row r="11" spans="2:15" s="3" customFormat="1" ht="17.25" customHeight="1">
      <c r="B11" s="4">
        <v>2</v>
      </c>
      <c r="C11" s="5"/>
      <c r="D11" s="6" t="s">
        <v>13</v>
      </c>
      <c r="E11" s="7"/>
      <c r="F11" s="7"/>
      <c r="G11" s="8"/>
      <c r="H11" s="8"/>
      <c r="I11" s="8"/>
      <c r="J11" s="8"/>
      <c r="K11" s="8"/>
      <c r="L11" s="8"/>
      <c r="M11" s="8"/>
      <c r="N11" s="9"/>
      <c r="O11" s="9"/>
    </row>
    <row r="12" spans="7:13" s="3" customFormat="1" ht="12.75">
      <c r="G12" s="2"/>
      <c r="H12" s="2"/>
      <c r="I12" s="2"/>
      <c r="J12" s="2"/>
      <c r="K12" s="2"/>
      <c r="L12" s="2"/>
      <c r="M12" s="2"/>
    </row>
    <row r="13" spans="4:13" s="3" customFormat="1" ht="28.5" customHeight="1">
      <c r="D13" s="3" t="s">
        <v>14</v>
      </c>
      <c r="F13" s="14">
        <v>0.1</v>
      </c>
      <c r="G13" s="2"/>
      <c r="H13" s="2"/>
      <c r="I13" s="2"/>
      <c r="J13" s="2"/>
      <c r="K13" s="2"/>
      <c r="L13" s="2"/>
      <c r="M13" s="2"/>
    </row>
    <row r="14" spans="6:13" s="15" customFormat="1" ht="6" customHeight="1">
      <c r="F14" s="16"/>
      <c r="G14" s="17"/>
      <c r="H14" s="17"/>
      <c r="I14" s="17"/>
      <c r="J14" s="17"/>
      <c r="K14" s="17"/>
      <c r="L14" s="17"/>
      <c r="M14" s="17"/>
    </row>
    <row r="15" spans="2:13" s="18" customFormat="1" ht="28.5" customHeight="1">
      <c r="B15" s="3"/>
      <c r="C15" s="3"/>
      <c r="D15" s="3" t="s">
        <v>15</v>
      </c>
      <c r="E15" s="3"/>
      <c r="F15" s="14">
        <v>0.015</v>
      </c>
      <c r="H15" s="55"/>
      <c r="I15" s="55"/>
      <c r="J15" s="55"/>
      <c r="K15" s="55"/>
      <c r="L15" s="55"/>
      <c r="M15" s="55"/>
    </row>
    <row r="16" spans="2:13" s="3" customFormat="1" ht="12.75">
      <c r="B16" s="18"/>
      <c r="C16" s="18"/>
      <c r="D16" s="18"/>
      <c r="E16" s="18"/>
      <c r="F16" s="18"/>
      <c r="G16" s="2"/>
      <c r="H16" s="2"/>
      <c r="I16" s="2"/>
      <c r="J16" s="2"/>
      <c r="K16" s="2"/>
      <c r="L16" s="2"/>
      <c r="M16" s="2"/>
    </row>
    <row r="17" spans="7:13" s="3" customFormat="1" ht="12.75">
      <c r="G17" s="2"/>
      <c r="H17" s="2"/>
      <c r="I17" s="2"/>
      <c r="J17" s="2"/>
      <c r="K17" s="2"/>
      <c r="L17" s="2"/>
      <c r="M17" s="2"/>
    </row>
    <row r="18" spans="2:15" s="3" customFormat="1" ht="17.25" customHeight="1">
      <c r="B18" s="4">
        <v>3</v>
      </c>
      <c r="C18" s="5"/>
      <c r="D18" s="6" t="s">
        <v>16</v>
      </c>
      <c r="E18" s="7"/>
      <c r="F18" s="7"/>
      <c r="G18" s="8"/>
      <c r="H18" s="8"/>
      <c r="I18" s="8"/>
      <c r="J18" s="8"/>
      <c r="K18" s="8"/>
      <c r="L18" s="8"/>
      <c r="M18" s="8"/>
      <c r="N18" s="9"/>
      <c r="O18" s="9"/>
    </row>
    <row r="19" spans="7:13" s="3" customFormat="1" ht="12.75">
      <c r="G19" s="2"/>
      <c r="H19" s="2"/>
      <c r="I19" s="2"/>
      <c r="J19" s="2"/>
      <c r="K19" s="2"/>
      <c r="L19" s="2"/>
      <c r="M19" s="2"/>
    </row>
    <row r="20" spans="2:15" s="22" customFormat="1" ht="25.5">
      <c r="B20" s="3"/>
      <c r="C20" s="3"/>
      <c r="D20" s="19" t="s">
        <v>18</v>
      </c>
      <c r="E20" s="20"/>
      <c r="F20" s="21">
        <v>2002</v>
      </c>
      <c r="G20" s="21" t="s">
        <v>0</v>
      </c>
      <c r="H20" s="21" t="s">
        <v>1</v>
      </c>
      <c r="I20" s="21" t="s">
        <v>2</v>
      </c>
      <c r="J20" s="21" t="s">
        <v>3</v>
      </c>
      <c r="K20" s="21" t="s">
        <v>4</v>
      </c>
      <c r="L20" s="21" t="s">
        <v>5</v>
      </c>
      <c r="M20" s="21" t="s">
        <v>6</v>
      </c>
      <c r="O20" s="21" t="s">
        <v>19</v>
      </c>
    </row>
    <row r="21" s="22" customFormat="1" ht="6" customHeight="1"/>
    <row r="22" spans="2:13" ht="12.75">
      <c r="B22" s="22"/>
      <c r="C22" s="22"/>
      <c r="D22" s="23" t="s">
        <v>17</v>
      </c>
      <c r="F22" s="24"/>
      <c r="G22" s="24"/>
      <c r="H22" s="24"/>
      <c r="I22" s="24"/>
      <c r="J22" s="24"/>
      <c r="K22" s="24"/>
      <c r="L22" s="24"/>
      <c r="M22" s="24"/>
    </row>
    <row r="23" ht="6" customHeight="1"/>
    <row r="24" spans="2:15" s="26" customFormat="1" ht="15" customHeight="1">
      <c r="B24" s="13"/>
      <c r="C24" s="13"/>
      <c r="D24" s="13" t="s">
        <v>20</v>
      </c>
      <c r="E24" s="13"/>
      <c r="F24" s="25">
        <v>5000</v>
      </c>
      <c r="G24" s="25">
        <v>5250</v>
      </c>
      <c r="H24" s="25">
        <v>5513</v>
      </c>
      <c r="I24" s="25">
        <v>5788</v>
      </c>
      <c r="J24" s="25">
        <v>5962</v>
      </c>
      <c r="K24" s="25">
        <v>6141</v>
      </c>
      <c r="L24" s="25">
        <v>6325</v>
      </c>
      <c r="M24" s="25">
        <v>6420</v>
      </c>
      <c r="O24" s="27">
        <f>M24*(1+O40)</f>
        <v>6516.299999999999</v>
      </c>
    </row>
    <row r="25" spans="4:15" s="26" customFormat="1" ht="15" customHeight="1">
      <c r="D25" s="26" t="s">
        <v>21</v>
      </c>
      <c r="F25" s="25">
        <v>675</v>
      </c>
      <c r="G25" s="25">
        <v>735</v>
      </c>
      <c r="H25" s="25">
        <v>786</v>
      </c>
      <c r="I25" s="25">
        <v>839</v>
      </c>
      <c r="J25" s="25">
        <v>879</v>
      </c>
      <c r="K25" s="25">
        <v>921</v>
      </c>
      <c r="L25" s="25">
        <v>965</v>
      </c>
      <c r="M25" s="25">
        <v>995</v>
      </c>
      <c r="O25" s="27">
        <f>+O41*O24</f>
        <v>1010.0264999999998</v>
      </c>
    </row>
    <row r="26" spans="4:15" s="26" customFormat="1" ht="15" customHeight="1">
      <c r="D26" s="28" t="s">
        <v>22</v>
      </c>
      <c r="F26" s="25">
        <v>-238</v>
      </c>
      <c r="G26" s="25">
        <v>-250</v>
      </c>
      <c r="H26" s="25">
        <v>-255</v>
      </c>
      <c r="I26" s="25">
        <v>-261</v>
      </c>
      <c r="J26" s="25">
        <v>-270</v>
      </c>
      <c r="K26" s="25">
        <v>-280</v>
      </c>
      <c r="L26" s="25">
        <v>-295</v>
      </c>
      <c r="M26" s="25">
        <v>-310</v>
      </c>
      <c r="O26" s="27">
        <f>-O58</f>
        <v>-314.7125000000003</v>
      </c>
    </row>
    <row r="27" spans="4:15" s="26" customFormat="1" ht="15" customHeight="1">
      <c r="D27" s="28" t="s">
        <v>23</v>
      </c>
      <c r="F27" s="27">
        <f>F26+F25</f>
        <v>437</v>
      </c>
      <c r="G27" s="27">
        <f aca="true" t="shared" si="0" ref="G27:O27">G26+G25</f>
        <v>485</v>
      </c>
      <c r="H27" s="27">
        <f t="shared" si="0"/>
        <v>531</v>
      </c>
      <c r="I27" s="27">
        <f t="shared" si="0"/>
        <v>578</v>
      </c>
      <c r="J27" s="27">
        <f t="shared" si="0"/>
        <v>609</v>
      </c>
      <c r="K27" s="27">
        <f t="shared" si="0"/>
        <v>641</v>
      </c>
      <c r="L27" s="27">
        <f t="shared" si="0"/>
        <v>670</v>
      </c>
      <c r="M27" s="27">
        <f t="shared" si="0"/>
        <v>685</v>
      </c>
      <c r="O27" s="27">
        <f t="shared" si="0"/>
        <v>695.3139999999995</v>
      </c>
    </row>
    <row r="28" spans="6:15" s="26" customFormat="1" ht="12.75">
      <c r="F28" s="27"/>
      <c r="G28" s="27"/>
      <c r="H28" s="27"/>
      <c r="I28" s="27"/>
      <c r="J28" s="27"/>
      <c r="K28" s="27"/>
      <c r="L28" s="27"/>
      <c r="M28" s="27"/>
      <c r="O28" s="27"/>
    </row>
    <row r="29" spans="2:15" ht="12.75">
      <c r="B29" s="26"/>
      <c r="C29" s="26"/>
      <c r="D29" s="23" t="s">
        <v>24</v>
      </c>
      <c r="F29" s="29"/>
      <c r="G29" s="29"/>
      <c r="H29" s="24"/>
      <c r="I29" s="24"/>
      <c r="J29" s="24"/>
      <c r="K29" s="24"/>
      <c r="L29" s="24"/>
      <c r="M29" s="24"/>
      <c r="O29" s="29"/>
    </row>
    <row r="30" spans="6:15" ht="6" customHeight="1">
      <c r="F30" s="29"/>
      <c r="G30" s="29"/>
      <c r="H30" s="29"/>
      <c r="I30" s="29"/>
      <c r="J30" s="29"/>
      <c r="K30" s="29"/>
      <c r="L30" s="29"/>
      <c r="M30" s="29"/>
      <c r="O30" s="29"/>
    </row>
    <row r="31" spans="2:16" s="26" customFormat="1" ht="15" customHeight="1">
      <c r="B31" s="13"/>
      <c r="C31" s="13"/>
      <c r="D31" s="13" t="s">
        <v>25</v>
      </c>
      <c r="E31" s="13"/>
      <c r="F31" s="25">
        <v>2500</v>
      </c>
      <c r="G31" s="27">
        <f>F31-G60+G26</f>
        <v>2625</v>
      </c>
      <c r="H31" s="27">
        <f aca="true" t="shared" si="1" ref="H31:M31">G31-H60+H26</f>
        <v>2756.5</v>
      </c>
      <c r="I31" s="27">
        <f t="shared" si="1"/>
        <v>2894</v>
      </c>
      <c r="J31" s="27">
        <f t="shared" si="1"/>
        <v>2981</v>
      </c>
      <c r="K31" s="27">
        <f t="shared" si="1"/>
        <v>3070.5</v>
      </c>
      <c r="L31" s="27">
        <f t="shared" si="1"/>
        <v>3162.5</v>
      </c>
      <c r="M31" s="27">
        <f t="shared" si="1"/>
        <v>3210</v>
      </c>
      <c r="O31" s="27">
        <f>O45*O24</f>
        <v>3258.1499999999996</v>
      </c>
      <c r="P31" s="27"/>
    </row>
    <row r="32" spans="4:15" s="26" customFormat="1" ht="15" customHeight="1">
      <c r="D32" s="28" t="s">
        <v>26</v>
      </c>
      <c r="F32" s="25">
        <v>500</v>
      </c>
      <c r="G32" s="27">
        <f>F32-G59</f>
        <v>525</v>
      </c>
      <c r="H32" s="27">
        <f aca="true" t="shared" si="2" ref="H32:M32">G32-H59</f>
        <v>551</v>
      </c>
      <c r="I32" s="27">
        <f t="shared" si="2"/>
        <v>579</v>
      </c>
      <c r="J32" s="27">
        <f t="shared" si="2"/>
        <v>596</v>
      </c>
      <c r="K32" s="27">
        <f t="shared" si="2"/>
        <v>614</v>
      </c>
      <c r="L32" s="27">
        <f t="shared" si="2"/>
        <v>632</v>
      </c>
      <c r="M32" s="27">
        <f t="shared" si="2"/>
        <v>642</v>
      </c>
      <c r="O32" s="27">
        <f>O46*O24</f>
        <v>651.63</v>
      </c>
    </row>
    <row r="33" spans="4:15" s="26" customFormat="1" ht="15" customHeight="1">
      <c r="D33" s="28" t="s">
        <v>27</v>
      </c>
      <c r="F33" s="27">
        <f>F32+F31</f>
        <v>3000</v>
      </c>
      <c r="G33" s="27">
        <f aca="true" t="shared" si="3" ref="G33:O33">G32+G31</f>
        <v>3150</v>
      </c>
      <c r="H33" s="27">
        <f t="shared" si="3"/>
        <v>3307.5</v>
      </c>
      <c r="I33" s="27">
        <f t="shared" si="3"/>
        <v>3473</v>
      </c>
      <c r="J33" s="27">
        <f t="shared" si="3"/>
        <v>3577</v>
      </c>
      <c r="K33" s="27">
        <f t="shared" si="3"/>
        <v>3684.5</v>
      </c>
      <c r="L33" s="27">
        <f t="shared" si="3"/>
        <v>3794.5</v>
      </c>
      <c r="M33" s="27">
        <f t="shared" si="3"/>
        <v>3852</v>
      </c>
      <c r="O33" s="27">
        <f t="shared" si="3"/>
        <v>3909.7799999999997</v>
      </c>
    </row>
    <row r="34" spans="4:15" s="26" customFormat="1" ht="15" customHeight="1">
      <c r="D34" s="28"/>
      <c r="F34" s="27"/>
      <c r="G34" s="27"/>
      <c r="H34" s="27"/>
      <c r="I34" s="27"/>
      <c r="J34" s="27"/>
      <c r="K34" s="27"/>
      <c r="L34" s="27"/>
      <c r="M34" s="27"/>
      <c r="O34" s="27"/>
    </row>
    <row r="35" spans="6:15" s="26" customFormat="1" ht="12.75">
      <c r="F35" s="27"/>
      <c r="G35" s="30"/>
      <c r="H35" s="30"/>
      <c r="I35" s="30"/>
      <c r="J35" s="30"/>
      <c r="K35" s="30"/>
      <c r="L35" s="30"/>
      <c r="M35" s="30"/>
      <c r="O35" s="27"/>
    </row>
    <row r="36" spans="2:15" s="3" customFormat="1" ht="17.25" customHeight="1">
      <c r="B36" s="4">
        <v>4</v>
      </c>
      <c r="C36" s="5"/>
      <c r="D36" s="31" t="s">
        <v>29</v>
      </c>
      <c r="E36" s="32"/>
      <c r="F36" s="32"/>
      <c r="G36" s="33"/>
      <c r="H36" s="33"/>
      <c r="I36" s="33"/>
      <c r="J36" s="33"/>
      <c r="K36" s="33"/>
      <c r="L36" s="33"/>
      <c r="M36" s="33"/>
      <c r="N36" s="34"/>
      <c r="O36" s="34"/>
    </row>
    <row r="37" spans="7:13" s="3" customFormat="1" ht="12.75">
      <c r="G37" s="2"/>
      <c r="H37" s="2"/>
      <c r="I37" s="2"/>
      <c r="J37" s="2"/>
      <c r="K37" s="2"/>
      <c r="L37" s="2"/>
      <c r="M37" s="2"/>
    </row>
    <row r="38" spans="2:15" s="22" customFormat="1" ht="25.5">
      <c r="B38" s="3"/>
      <c r="C38" s="3"/>
      <c r="D38" s="19"/>
      <c r="E38" s="20"/>
      <c r="F38" s="21">
        <v>2002</v>
      </c>
      <c r="G38" s="21" t="s">
        <v>0</v>
      </c>
      <c r="H38" s="21" t="s">
        <v>1</v>
      </c>
      <c r="I38" s="21" t="s">
        <v>2</v>
      </c>
      <c r="J38" s="21" t="s">
        <v>3</v>
      </c>
      <c r="K38" s="21" t="s">
        <v>4</v>
      </c>
      <c r="L38" s="21" t="s">
        <v>5</v>
      </c>
      <c r="M38" s="21" t="s">
        <v>6</v>
      </c>
      <c r="O38" s="21" t="s">
        <v>19</v>
      </c>
    </row>
    <row r="39" s="22" customFormat="1" ht="6" customHeight="1"/>
    <row r="40" spans="4:15" s="22" customFormat="1" ht="15" customHeight="1">
      <c r="D40" s="22" t="s">
        <v>30</v>
      </c>
      <c r="F40" s="35" t="s">
        <v>9</v>
      </c>
      <c r="G40" s="36">
        <f>G24/F24-1</f>
        <v>0.050000000000000044</v>
      </c>
      <c r="H40" s="36">
        <f aca="true" t="shared" si="4" ref="H40:M40">H24/G24-1</f>
        <v>0.05009523809523819</v>
      </c>
      <c r="I40" s="36">
        <f t="shared" si="4"/>
        <v>0.049882096861962655</v>
      </c>
      <c r="J40" s="36">
        <f t="shared" si="4"/>
        <v>0.03006219765031104</v>
      </c>
      <c r="K40" s="36">
        <f t="shared" si="4"/>
        <v>0.030023482053002315</v>
      </c>
      <c r="L40" s="36">
        <f t="shared" si="4"/>
        <v>0.029962546816479474</v>
      </c>
      <c r="M40" s="36">
        <f t="shared" si="4"/>
        <v>0.015019762845849716</v>
      </c>
      <c r="O40" s="36">
        <f>F15</f>
        <v>0.015</v>
      </c>
    </row>
    <row r="41" spans="2:15" s="18" customFormat="1" ht="15" customHeight="1">
      <c r="B41" s="22"/>
      <c r="C41" s="22"/>
      <c r="D41" s="22" t="s">
        <v>31</v>
      </c>
      <c r="E41" s="22"/>
      <c r="F41" s="36">
        <f>F25/F24</f>
        <v>0.135</v>
      </c>
      <c r="G41" s="36">
        <f aca="true" t="shared" si="5" ref="G41:M41">G25/G24</f>
        <v>0.14</v>
      </c>
      <c r="H41" s="36">
        <f t="shared" si="5"/>
        <v>0.14257210230364592</v>
      </c>
      <c r="I41" s="36">
        <f t="shared" si="5"/>
        <v>0.1449550794747754</v>
      </c>
      <c r="J41" s="36">
        <f t="shared" si="5"/>
        <v>0.14743374706474338</v>
      </c>
      <c r="K41" s="36">
        <f t="shared" si="5"/>
        <v>0.14997557401074743</v>
      </c>
      <c r="L41" s="36">
        <f t="shared" si="5"/>
        <v>0.15256916996047432</v>
      </c>
      <c r="M41" s="36">
        <f t="shared" si="5"/>
        <v>0.15498442367601245</v>
      </c>
      <c r="N41" s="22"/>
      <c r="O41" s="14">
        <v>0.155</v>
      </c>
    </row>
    <row r="42" spans="4:15" s="18" customFormat="1" ht="15" customHeight="1">
      <c r="D42" s="18" t="s">
        <v>32</v>
      </c>
      <c r="F42" s="37">
        <f aca="true" t="shared" si="6" ref="F42:M42">F27/F24</f>
        <v>0.0874</v>
      </c>
      <c r="G42" s="37">
        <f t="shared" si="6"/>
        <v>0.09238095238095238</v>
      </c>
      <c r="H42" s="37">
        <f t="shared" si="6"/>
        <v>0.09631779430437148</v>
      </c>
      <c r="I42" s="37">
        <f t="shared" si="6"/>
        <v>0.09986178299930891</v>
      </c>
      <c r="J42" s="37">
        <f t="shared" si="6"/>
        <v>0.10214693056021469</v>
      </c>
      <c r="K42" s="37">
        <f t="shared" si="6"/>
        <v>0.10438039407262661</v>
      </c>
      <c r="L42" s="37">
        <f t="shared" si="6"/>
        <v>0.10592885375494071</v>
      </c>
      <c r="M42" s="37">
        <f t="shared" si="6"/>
        <v>0.10669781931464174</v>
      </c>
      <c r="O42" s="37">
        <f>O27/O24</f>
        <v>0.10670380430612458</v>
      </c>
    </row>
    <row r="43" spans="4:15" s="18" customFormat="1" ht="15" customHeight="1">
      <c r="D43" s="18" t="s">
        <v>33</v>
      </c>
      <c r="F43" s="37">
        <f aca="true" t="shared" si="7" ref="F43:M43">F27*(1-0.35)/F24</f>
        <v>0.05681</v>
      </c>
      <c r="G43" s="37">
        <f t="shared" si="7"/>
        <v>0.06004761904761905</v>
      </c>
      <c r="H43" s="37">
        <f t="shared" si="7"/>
        <v>0.06260656629784148</v>
      </c>
      <c r="I43" s="37">
        <f t="shared" si="7"/>
        <v>0.0649101589495508</v>
      </c>
      <c r="J43" s="37">
        <f t="shared" si="7"/>
        <v>0.06639550486413956</v>
      </c>
      <c r="K43" s="37">
        <f t="shared" si="7"/>
        <v>0.0678472561472073</v>
      </c>
      <c r="L43" s="37">
        <f t="shared" si="7"/>
        <v>0.06885375494071146</v>
      </c>
      <c r="M43" s="37">
        <f t="shared" si="7"/>
        <v>0.06935358255451714</v>
      </c>
      <c r="O43" s="37">
        <f>O27*(1-0.35)/O24</f>
        <v>0.06935747279898098</v>
      </c>
    </row>
    <row r="44" spans="2:16" ht="15" customHeight="1">
      <c r="B44" s="18"/>
      <c r="C44" s="18"/>
      <c r="D44" s="18" t="s">
        <v>46</v>
      </c>
      <c r="E44" s="18"/>
      <c r="F44" s="37">
        <f aca="true" t="shared" si="8" ref="F44:M44">F27*(1-0.35)/F33</f>
        <v>0.09468333333333334</v>
      </c>
      <c r="G44" s="37">
        <f t="shared" si="8"/>
        <v>0.10007936507936507</v>
      </c>
      <c r="H44" s="37">
        <f t="shared" si="8"/>
        <v>0.10435374149659865</v>
      </c>
      <c r="I44" s="37">
        <f t="shared" si="8"/>
        <v>0.10817736826950762</v>
      </c>
      <c r="J44" s="37">
        <f t="shared" si="8"/>
        <v>0.11066536203522506</v>
      </c>
      <c r="K44" s="37">
        <f t="shared" si="8"/>
        <v>0.11308182928484191</v>
      </c>
      <c r="L44" s="37">
        <f t="shared" si="8"/>
        <v>0.11477137962840954</v>
      </c>
      <c r="M44" s="37">
        <f t="shared" si="8"/>
        <v>0.11558930425752856</v>
      </c>
      <c r="N44" s="18"/>
      <c r="O44" s="37">
        <f>O27*(1-0.35)/O33</f>
        <v>0.11559578799830163</v>
      </c>
      <c r="P44" s="38" t="s">
        <v>8</v>
      </c>
    </row>
    <row r="45" spans="2:15" s="18" customFormat="1" ht="15" customHeight="1">
      <c r="B45" s="13"/>
      <c r="C45" s="13"/>
      <c r="D45" s="13" t="s">
        <v>34</v>
      </c>
      <c r="E45" s="13"/>
      <c r="F45" s="24">
        <f>F31/F24</f>
        <v>0.5</v>
      </c>
      <c r="G45" s="24">
        <f aca="true" t="shared" si="9" ref="G45:M45">G31/G24</f>
        <v>0.5</v>
      </c>
      <c r="H45" s="24">
        <f t="shared" si="9"/>
        <v>0.5</v>
      </c>
      <c r="I45" s="24">
        <f t="shared" si="9"/>
        <v>0.5</v>
      </c>
      <c r="J45" s="24">
        <f t="shared" si="9"/>
        <v>0.5</v>
      </c>
      <c r="K45" s="24">
        <f t="shared" si="9"/>
        <v>0.5</v>
      </c>
      <c r="L45" s="24">
        <f t="shared" si="9"/>
        <v>0.5</v>
      </c>
      <c r="M45" s="24">
        <f t="shared" si="9"/>
        <v>0.5</v>
      </c>
      <c r="N45" s="13"/>
      <c r="O45" s="14">
        <v>0.5</v>
      </c>
    </row>
    <row r="46" spans="4:15" s="18" customFormat="1" ht="15" customHeight="1">
      <c r="D46" s="18" t="s">
        <v>47</v>
      </c>
      <c r="F46" s="37">
        <f>F32/F24</f>
        <v>0.1</v>
      </c>
      <c r="G46" s="37">
        <f aca="true" t="shared" si="10" ref="G46:M46">G32/G24</f>
        <v>0.1</v>
      </c>
      <c r="H46" s="37">
        <f t="shared" si="10"/>
        <v>0.09994558316705968</v>
      </c>
      <c r="I46" s="37">
        <f t="shared" si="10"/>
        <v>0.10003455425017277</v>
      </c>
      <c r="J46" s="37">
        <f t="shared" si="10"/>
        <v>0.09996645420999664</v>
      </c>
      <c r="K46" s="37">
        <f t="shared" si="10"/>
        <v>0.09998371600716496</v>
      </c>
      <c r="L46" s="37">
        <f t="shared" si="10"/>
        <v>0.0999209486166008</v>
      </c>
      <c r="M46" s="37">
        <f t="shared" si="10"/>
        <v>0.1</v>
      </c>
      <c r="O46" s="14">
        <v>0.1</v>
      </c>
    </row>
    <row r="47" spans="4:15" s="18" customFormat="1" ht="15" customHeight="1">
      <c r="D47" s="18" t="s">
        <v>35</v>
      </c>
      <c r="F47" s="39">
        <f>1/(F46+F45)</f>
        <v>1.6666666666666667</v>
      </c>
      <c r="G47" s="39">
        <f aca="true" t="shared" si="11" ref="G47:O47">1/(G46+G45)</f>
        <v>1.6666666666666667</v>
      </c>
      <c r="H47" s="39">
        <f t="shared" si="11"/>
        <v>1.6668178382464096</v>
      </c>
      <c r="I47" s="39">
        <f t="shared" si="11"/>
        <v>1.6665706881658506</v>
      </c>
      <c r="J47" s="39">
        <f t="shared" si="11"/>
        <v>1.6667598546267823</v>
      </c>
      <c r="K47" s="39">
        <f t="shared" si="11"/>
        <v>1.6667119012077622</v>
      </c>
      <c r="L47" s="39">
        <f t="shared" si="11"/>
        <v>1.6668862827777045</v>
      </c>
      <c r="M47" s="39">
        <f t="shared" si="11"/>
        <v>1.6666666666666667</v>
      </c>
      <c r="N47" s="39"/>
      <c r="O47" s="39">
        <f t="shared" si="11"/>
        <v>1.6666666666666667</v>
      </c>
    </row>
    <row r="48" spans="6:15" s="18" customFormat="1" ht="6" customHeight="1">
      <c r="F48" s="37"/>
      <c r="G48" s="37"/>
      <c r="H48" s="37"/>
      <c r="I48" s="37"/>
      <c r="J48" s="37"/>
      <c r="K48" s="37"/>
      <c r="L48" s="37"/>
      <c r="M48" s="37"/>
      <c r="O48" s="40"/>
    </row>
    <row r="49" spans="2:15" ht="12.75">
      <c r="B49" s="18"/>
      <c r="C49" s="18"/>
      <c r="D49" s="41" t="s">
        <v>49</v>
      </c>
      <c r="E49" s="42"/>
      <c r="F49" s="42"/>
      <c r="G49" s="42"/>
      <c r="H49" s="42"/>
      <c r="I49" s="42"/>
      <c r="J49" s="42"/>
      <c r="K49" s="42"/>
      <c r="L49" s="42"/>
      <c r="M49" s="42"/>
      <c r="N49" s="42"/>
      <c r="O49" s="42"/>
    </row>
    <row r="50" spans="4:15" ht="12.75">
      <c r="D50" s="41"/>
      <c r="E50" s="42"/>
      <c r="F50" s="42"/>
      <c r="G50" s="42"/>
      <c r="H50" s="42"/>
      <c r="I50" s="42"/>
      <c r="J50" s="42"/>
      <c r="K50" s="42"/>
      <c r="L50" s="42"/>
      <c r="M50" s="42"/>
      <c r="N50" s="42"/>
      <c r="O50" s="42"/>
    </row>
    <row r="51" spans="6:15" ht="12.75">
      <c r="F51" s="24"/>
      <c r="G51" s="24"/>
      <c r="H51" s="24"/>
      <c r="I51" s="24"/>
      <c r="J51" s="24"/>
      <c r="K51" s="24"/>
      <c r="L51" s="24"/>
      <c r="M51" s="24"/>
      <c r="N51" s="24"/>
      <c r="O51" s="24"/>
    </row>
    <row r="52" spans="2:15" s="3" customFormat="1" ht="17.25" customHeight="1">
      <c r="B52" s="4">
        <v>5</v>
      </c>
      <c r="C52" s="5"/>
      <c r="D52" s="31" t="s">
        <v>48</v>
      </c>
      <c r="E52" s="32"/>
      <c r="F52" s="32"/>
      <c r="G52" s="33"/>
      <c r="H52" s="33"/>
      <c r="I52" s="33"/>
      <c r="J52" s="33"/>
      <c r="K52" s="33"/>
      <c r="L52" s="33"/>
      <c r="M52" s="33"/>
      <c r="N52" s="34"/>
      <c r="O52" s="34"/>
    </row>
    <row r="53" spans="7:13" s="3" customFormat="1" ht="12.75">
      <c r="G53" s="2"/>
      <c r="H53" s="2"/>
      <c r="I53" s="2"/>
      <c r="J53" s="2"/>
      <c r="K53" s="2"/>
      <c r="L53" s="2"/>
      <c r="M53" s="2"/>
    </row>
    <row r="54" spans="2:15" s="22" customFormat="1" ht="25.5">
      <c r="B54" s="3"/>
      <c r="C54" s="3"/>
      <c r="D54" s="19" t="s">
        <v>18</v>
      </c>
      <c r="E54" s="20"/>
      <c r="F54" s="21">
        <v>2002</v>
      </c>
      <c r="G54" s="21" t="s">
        <v>0</v>
      </c>
      <c r="H54" s="21" t="s">
        <v>1</v>
      </c>
      <c r="I54" s="21" t="s">
        <v>2</v>
      </c>
      <c r="J54" s="21" t="s">
        <v>3</v>
      </c>
      <c r="K54" s="21" t="s">
        <v>4</v>
      </c>
      <c r="L54" s="21" t="s">
        <v>5</v>
      </c>
      <c r="M54" s="21" t="s">
        <v>6</v>
      </c>
      <c r="O54" s="21" t="s">
        <v>19</v>
      </c>
    </row>
    <row r="55" s="22" customFormat="1" ht="6" customHeight="1"/>
    <row r="56" spans="4:15" s="22" customFormat="1" ht="15" customHeight="1">
      <c r="D56" s="22" t="s">
        <v>36</v>
      </c>
      <c r="F56" s="43"/>
      <c r="G56" s="43">
        <f>G27</f>
        <v>485</v>
      </c>
      <c r="H56" s="43">
        <f aca="true" t="shared" si="12" ref="H56:O56">H27</f>
        <v>531</v>
      </c>
      <c r="I56" s="43">
        <f t="shared" si="12"/>
        <v>578</v>
      </c>
      <c r="J56" s="43">
        <f t="shared" si="12"/>
        <v>609</v>
      </c>
      <c r="K56" s="43">
        <f t="shared" si="12"/>
        <v>641</v>
      </c>
      <c r="L56" s="43">
        <f t="shared" si="12"/>
        <v>670</v>
      </c>
      <c r="M56" s="43">
        <f t="shared" si="12"/>
        <v>685</v>
      </c>
      <c r="O56" s="43">
        <f t="shared" si="12"/>
        <v>695.3139999999995</v>
      </c>
    </row>
    <row r="57" spans="4:15" s="22" customFormat="1" ht="15" customHeight="1">
      <c r="D57" s="44" t="s">
        <v>38</v>
      </c>
      <c r="F57" s="43"/>
      <c r="G57" s="43">
        <f>-G27*0.35</f>
        <v>-169.75</v>
      </c>
      <c r="H57" s="43">
        <f aca="true" t="shared" si="13" ref="H57:O57">-H27*0.35</f>
        <v>-185.85</v>
      </c>
      <c r="I57" s="43">
        <f t="shared" si="13"/>
        <v>-202.29999999999998</v>
      </c>
      <c r="J57" s="43">
        <f t="shared" si="13"/>
        <v>-213.14999999999998</v>
      </c>
      <c r="K57" s="43">
        <f t="shared" si="13"/>
        <v>-224.35</v>
      </c>
      <c r="L57" s="43">
        <f t="shared" si="13"/>
        <v>-234.49999999999997</v>
      </c>
      <c r="M57" s="43">
        <f t="shared" si="13"/>
        <v>-239.74999999999997</v>
      </c>
      <c r="O57" s="43">
        <f t="shared" si="13"/>
        <v>-243.3598999999998</v>
      </c>
    </row>
    <row r="58" spans="4:16" s="22" customFormat="1" ht="15" customHeight="1">
      <c r="D58" s="44" t="s">
        <v>22</v>
      </c>
      <c r="F58" s="43"/>
      <c r="G58" s="43">
        <f aca="true" t="shared" si="14" ref="G58:M58">-G26</f>
        <v>250</v>
      </c>
      <c r="H58" s="43">
        <f t="shared" si="14"/>
        <v>255</v>
      </c>
      <c r="I58" s="43">
        <f t="shared" si="14"/>
        <v>261</v>
      </c>
      <c r="J58" s="43">
        <f t="shared" si="14"/>
        <v>270</v>
      </c>
      <c r="K58" s="43">
        <f t="shared" si="14"/>
        <v>280</v>
      </c>
      <c r="L58" s="43">
        <f t="shared" si="14"/>
        <v>295</v>
      </c>
      <c r="M58" s="43">
        <f t="shared" si="14"/>
        <v>310</v>
      </c>
      <c r="O58" s="43">
        <f>-(O31-M31)-O60</f>
        <v>314.7125000000003</v>
      </c>
      <c r="P58" s="45"/>
    </row>
    <row r="59" spans="2:15" s="26" customFormat="1" ht="15" customHeight="1">
      <c r="B59" s="22"/>
      <c r="C59" s="22"/>
      <c r="D59" s="44" t="s">
        <v>37</v>
      </c>
      <c r="E59" s="22"/>
      <c r="F59" s="43"/>
      <c r="G59" s="25">
        <v>-25</v>
      </c>
      <c r="H59" s="25">
        <v>-26</v>
      </c>
      <c r="I59" s="25">
        <v>-28</v>
      </c>
      <c r="J59" s="25">
        <v>-17</v>
      </c>
      <c r="K59" s="25">
        <v>-18</v>
      </c>
      <c r="L59" s="25">
        <v>-18</v>
      </c>
      <c r="M59" s="25">
        <v>-10</v>
      </c>
      <c r="O59" s="27">
        <f>-(O32-M32)</f>
        <v>-9.629999999999995</v>
      </c>
    </row>
    <row r="60" spans="4:15" s="26" customFormat="1" ht="15" customHeight="1">
      <c r="D60" s="28" t="s">
        <v>39</v>
      </c>
      <c r="F60" s="27"/>
      <c r="G60" s="25">
        <v>-375</v>
      </c>
      <c r="H60" s="25">
        <v>-386.5</v>
      </c>
      <c r="I60" s="25">
        <v>-398.5</v>
      </c>
      <c r="J60" s="25">
        <v>-357</v>
      </c>
      <c r="K60" s="25">
        <v>-369.5</v>
      </c>
      <c r="L60" s="25">
        <v>-387</v>
      </c>
      <c r="M60" s="25">
        <v>-357.5</v>
      </c>
      <c r="O60" s="27">
        <f>M60*(1+$O$40)</f>
        <v>-362.86249999999995</v>
      </c>
    </row>
    <row r="61" spans="4:15" s="26" customFormat="1" ht="6" customHeight="1">
      <c r="D61" s="28"/>
      <c r="F61" s="27"/>
      <c r="G61" s="27"/>
      <c r="H61" s="27"/>
      <c r="I61" s="27"/>
      <c r="J61" s="27"/>
      <c r="K61" s="27"/>
      <c r="L61" s="27"/>
      <c r="M61" s="27"/>
      <c r="O61" s="27"/>
    </row>
    <row r="62" spans="2:15" ht="15.75" customHeight="1">
      <c r="B62" s="26"/>
      <c r="C62" s="26"/>
      <c r="D62" s="46" t="s">
        <v>40</v>
      </c>
      <c r="F62" s="47"/>
      <c r="G62" s="47">
        <f>G56+G57+G58+G59+G60</f>
        <v>165.25</v>
      </c>
      <c r="H62" s="47">
        <f aca="true" t="shared" si="15" ref="H62:O62">H56+H57+H58+H59+H60</f>
        <v>187.64999999999998</v>
      </c>
      <c r="I62" s="47">
        <f t="shared" si="15"/>
        <v>210.20000000000005</v>
      </c>
      <c r="J62" s="47">
        <f t="shared" si="15"/>
        <v>291.85</v>
      </c>
      <c r="K62" s="47">
        <f t="shared" si="15"/>
        <v>309.15</v>
      </c>
      <c r="L62" s="47">
        <f t="shared" si="15"/>
        <v>325.5</v>
      </c>
      <c r="M62" s="47">
        <f t="shared" si="15"/>
        <v>387.75</v>
      </c>
      <c r="O62" s="47">
        <f t="shared" si="15"/>
        <v>394.17410000000007</v>
      </c>
    </row>
    <row r="63" spans="2:13" s="3" customFormat="1" ht="12.75">
      <c r="B63" s="13"/>
      <c r="C63" s="13"/>
      <c r="D63" s="13"/>
      <c r="E63" s="13"/>
      <c r="F63" s="13"/>
      <c r="G63" s="2"/>
      <c r="H63" s="2"/>
      <c r="I63" s="2"/>
      <c r="J63" s="2"/>
      <c r="K63" s="2"/>
      <c r="L63" s="2"/>
      <c r="M63" s="2"/>
    </row>
    <row r="64" spans="7:13" s="3" customFormat="1" ht="12.75">
      <c r="G64" s="2"/>
      <c r="H64" s="2"/>
      <c r="I64" s="2"/>
      <c r="J64" s="2"/>
      <c r="K64" s="2"/>
      <c r="L64" s="2"/>
      <c r="M64" s="2"/>
    </row>
    <row r="65" spans="2:15" s="3" customFormat="1" ht="17.25" customHeight="1">
      <c r="B65" s="4">
        <v>6</v>
      </c>
      <c r="C65" s="5"/>
      <c r="D65" s="31" t="s">
        <v>44</v>
      </c>
      <c r="E65" s="32"/>
      <c r="F65" s="32"/>
      <c r="G65" s="33"/>
      <c r="H65" s="33"/>
      <c r="I65" s="33"/>
      <c r="J65" s="33"/>
      <c r="K65" s="33"/>
      <c r="L65" s="33"/>
      <c r="M65" s="33"/>
      <c r="N65" s="11"/>
      <c r="O65" s="11"/>
    </row>
    <row r="66" spans="7:13" s="3" customFormat="1" ht="12.75">
      <c r="G66" s="2"/>
      <c r="H66" s="2"/>
      <c r="I66" s="2"/>
      <c r="J66" s="2"/>
      <c r="K66" s="2"/>
      <c r="L66" s="2"/>
      <c r="M66" s="2"/>
    </row>
    <row r="67" spans="4:15" s="22" customFormat="1" ht="12.75">
      <c r="D67" s="19" t="s">
        <v>18</v>
      </c>
      <c r="E67" s="20"/>
      <c r="F67" s="21">
        <v>2002</v>
      </c>
      <c r="G67" s="21" t="s">
        <v>0</v>
      </c>
      <c r="H67" s="21" t="s">
        <v>1</v>
      </c>
      <c r="I67" s="21" t="s">
        <v>2</v>
      </c>
      <c r="J67" s="21" t="s">
        <v>3</v>
      </c>
      <c r="K67" s="21" t="s">
        <v>4</v>
      </c>
      <c r="L67" s="21" t="s">
        <v>5</v>
      </c>
      <c r="M67" s="21" t="s">
        <v>6</v>
      </c>
      <c r="O67" s="48" t="s">
        <v>7</v>
      </c>
    </row>
    <row r="68" s="22" customFormat="1" ht="6" customHeight="1"/>
    <row r="69" spans="4:13" s="22" customFormat="1" ht="15" customHeight="1">
      <c r="D69" s="22" t="s">
        <v>41</v>
      </c>
      <c r="G69" s="49">
        <f>1/(1+$F$13)^G1</f>
        <v>0.9090909090909091</v>
      </c>
      <c r="H69" s="49">
        <f aca="true" t="shared" si="16" ref="H69:M69">1/(1+$F$13)^H1</f>
        <v>0.8264462809917354</v>
      </c>
      <c r="I69" s="49">
        <f t="shared" si="16"/>
        <v>0.7513148009015775</v>
      </c>
      <c r="J69" s="49">
        <f t="shared" si="16"/>
        <v>0.6830134553650705</v>
      </c>
      <c r="K69" s="49">
        <f t="shared" si="16"/>
        <v>0.6209213230591549</v>
      </c>
      <c r="L69" s="49">
        <f t="shared" si="16"/>
        <v>0.5644739300537772</v>
      </c>
      <c r="M69" s="49">
        <f t="shared" si="16"/>
        <v>0.5131581182307065</v>
      </c>
    </row>
    <row r="70" spans="4:13" s="22" customFormat="1" ht="15" customHeight="1">
      <c r="D70" s="22" t="s">
        <v>43</v>
      </c>
      <c r="F70" s="43"/>
      <c r="G70" s="43">
        <f>G69*G62</f>
        <v>150.22727272727272</v>
      </c>
      <c r="H70" s="43">
        <f aca="true" t="shared" si="17" ref="H70:M70">H69*H62</f>
        <v>155.08264462809913</v>
      </c>
      <c r="I70" s="43">
        <f t="shared" si="17"/>
        <v>157.92637114951162</v>
      </c>
      <c r="J70" s="43">
        <f t="shared" si="17"/>
        <v>199.33747694829586</v>
      </c>
      <c r="K70" s="43">
        <f t="shared" si="17"/>
        <v>191.95782702373774</v>
      </c>
      <c r="L70" s="43">
        <f t="shared" si="17"/>
        <v>183.73626423250448</v>
      </c>
      <c r="M70" s="43">
        <f t="shared" si="17"/>
        <v>198.97706034395642</v>
      </c>
    </row>
    <row r="71" spans="4:15" s="22" customFormat="1" ht="15" customHeight="1">
      <c r="D71" s="22" t="s">
        <v>42</v>
      </c>
      <c r="F71" s="43"/>
      <c r="G71" s="43"/>
      <c r="H71" s="43"/>
      <c r="I71" s="43"/>
      <c r="J71" s="43"/>
      <c r="K71" s="43"/>
      <c r="L71" s="43"/>
      <c r="M71" s="43">
        <f>(O62/(F13-F15))/(1+F13)^M1</f>
        <v>2379.689875426851</v>
      </c>
      <c r="O71" s="43"/>
    </row>
    <row r="72" spans="6:15" s="22" customFormat="1" ht="6" customHeight="1">
      <c r="F72" s="43"/>
      <c r="G72" s="43"/>
      <c r="H72" s="43"/>
      <c r="I72" s="43"/>
      <c r="J72" s="43"/>
      <c r="K72" s="43"/>
      <c r="L72" s="43"/>
      <c r="M72" s="43"/>
      <c r="O72" s="43"/>
    </row>
    <row r="73" spans="4:15" ht="15" customHeight="1">
      <c r="D73" s="52" t="s">
        <v>45</v>
      </c>
      <c r="E73" s="54"/>
      <c r="F73" s="53">
        <f>SUM(G70:M70)+M71</f>
        <v>3616.934792480229</v>
      </c>
      <c r="H73" s="29"/>
      <c r="I73" s="29"/>
      <c r="J73" s="29"/>
      <c r="K73" s="29"/>
      <c r="L73" s="29"/>
      <c r="M73" s="29"/>
      <c r="O73" s="29"/>
    </row>
    <row r="74" spans="4:13" s="3" customFormat="1" ht="12.75">
      <c r="D74" s="13"/>
      <c r="E74" s="13"/>
      <c r="F74" s="13"/>
      <c r="G74" s="2"/>
      <c r="H74" s="2"/>
      <c r="I74" s="2"/>
      <c r="J74" s="2"/>
      <c r="K74" s="2"/>
      <c r="L74" s="2"/>
      <c r="M74" s="2"/>
    </row>
    <row r="75" spans="7:13" s="3" customFormat="1" ht="12.75">
      <c r="G75" s="2"/>
      <c r="H75" s="2"/>
      <c r="I75" s="2"/>
      <c r="J75" s="2"/>
      <c r="K75" s="2"/>
      <c r="L75" s="2"/>
      <c r="M75" s="2"/>
    </row>
    <row r="76" spans="6:13" s="3" customFormat="1" ht="12.75">
      <c r="F76" s="50"/>
      <c r="G76" s="50"/>
      <c r="H76" s="50"/>
      <c r="I76" s="50"/>
      <c r="J76" s="50"/>
      <c r="K76" s="50"/>
      <c r="L76" s="50"/>
      <c r="M76" s="50"/>
    </row>
    <row r="77" spans="7:13" s="3" customFormat="1" ht="15" customHeight="1">
      <c r="G77" s="50"/>
      <c r="H77" s="50"/>
      <c r="I77" s="50"/>
      <c r="J77" s="50"/>
      <c r="K77" s="50"/>
      <c r="L77" s="50"/>
      <c r="M77" s="50"/>
    </row>
    <row r="78" spans="7:13" s="3" customFormat="1" ht="12.75">
      <c r="G78" s="50"/>
      <c r="H78" s="50"/>
      <c r="I78" s="50"/>
      <c r="J78" s="50"/>
      <c r="K78" s="50"/>
      <c r="L78" s="50"/>
      <c r="M78" s="50"/>
    </row>
    <row r="79" spans="6:13" s="3" customFormat="1" ht="6" customHeight="1">
      <c r="F79" s="50"/>
      <c r="G79" s="50"/>
      <c r="H79" s="50"/>
      <c r="I79" s="50"/>
      <c r="J79" s="50"/>
      <c r="K79" s="50"/>
      <c r="L79" s="50"/>
      <c r="M79" s="50"/>
    </row>
    <row r="80" spans="4:13" ht="12.75">
      <c r="D80" s="23"/>
      <c r="F80" s="29"/>
      <c r="G80" s="29"/>
      <c r="H80" s="29"/>
      <c r="I80" s="29"/>
      <c r="J80" s="29"/>
      <c r="K80" s="29"/>
      <c r="L80" s="29"/>
      <c r="M80" s="29"/>
    </row>
    <row r="81" spans="6:13" ht="12.75">
      <c r="F81" s="29"/>
      <c r="G81" s="29"/>
      <c r="H81" s="29"/>
      <c r="I81" s="29"/>
      <c r="J81" s="29"/>
      <c r="K81" s="29"/>
      <c r="L81" s="29"/>
      <c r="M81" s="29"/>
    </row>
    <row r="82" spans="6:13" ht="12.75">
      <c r="F82" s="29"/>
      <c r="G82" s="29"/>
      <c r="H82" s="29"/>
      <c r="I82" s="29"/>
      <c r="J82" s="29"/>
      <c r="K82" s="29"/>
      <c r="L82" s="29"/>
      <c r="M82" s="29"/>
    </row>
    <row r="83" spans="6:13" ht="12.75">
      <c r="F83" s="29"/>
      <c r="G83" s="29"/>
      <c r="H83" s="29"/>
      <c r="I83" s="29"/>
      <c r="J83" s="29"/>
      <c r="K83" s="29"/>
      <c r="L83" s="29"/>
      <c r="M83" s="29"/>
    </row>
    <row r="84" spans="6:13" ht="12.75">
      <c r="F84" s="29"/>
      <c r="G84" s="29"/>
      <c r="H84" s="29"/>
      <c r="I84" s="29"/>
      <c r="J84" s="29"/>
      <c r="K84" s="29"/>
      <c r="L84" s="29"/>
      <c r="M84" s="29"/>
    </row>
    <row r="85" spans="6:13" ht="12.75">
      <c r="F85" s="29"/>
      <c r="G85" s="29"/>
      <c r="H85" s="29"/>
      <c r="I85" s="29"/>
      <c r="J85" s="29"/>
      <c r="K85" s="29"/>
      <c r="L85" s="29"/>
      <c r="M85" s="29"/>
    </row>
    <row r="86" spans="6:13" ht="12.75">
      <c r="F86" s="29"/>
      <c r="G86" s="29"/>
      <c r="H86" s="29"/>
      <c r="I86" s="29"/>
      <c r="J86" s="29"/>
      <c r="K86" s="29"/>
      <c r="L86" s="29"/>
      <c r="M86" s="29"/>
    </row>
    <row r="87" spans="6:13" ht="12.75">
      <c r="F87" s="29"/>
      <c r="G87" s="29"/>
      <c r="H87" s="29"/>
      <c r="I87" s="29"/>
      <c r="J87" s="29"/>
      <c r="K87" s="29"/>
      <c r="L87" s="29"/>
      <c r="M87" s="29"/>
    </row>
    <row r="88" spans="6:13" ht="12.75">
      <c r="F88" s="29"/>
      <c r="G88" s="29"/>
      <c r="H88" s="29"/>
      <c r="I88" s="29"/>
      <c r="J88" s="29"/>
      <c r="K88" s="29"/>
      <c r="L88" s="29"/>
      <c r="M88" s="29"/>
    </row>
    <row r="89" spans="6:13" ht="12.75">
      <c r="F89" s="29"/>
      <c r="G89" s="29"/>
      <c r="H89" s="29"/>
      <c r="I89" s="29"/>
      <c r="J89" s="29"/>
      <c r="K89" s="29"/>
      <c r="L89" s="29"/>
      <c r="M89" s="29"/>
    </row>
    <row r="90" spans="6:13" ht="12.75">
      <c r="F90" s="29"/>
      <c r="G90" s="29"/>
      <c r="H90" s="29"/>
      <c r="I90" s="29"/>
      <c r="J90" s="29"/>
      <c r="K90" s="29"/>
      <c r="L90" s="29"/>
      <c r="M90" s="29"/>
    </row>
  </sheetData>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Paribas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U24208U</dc:creator>
  <cp:keywords/>
  <dc:description/>
  <cp:lastModifiedBy>Benoît de Courcelles</cp:lastModifiedBy>
  <dcterms:created xsi:type="dcterms:W3CDTF">2003-04-10T20:17:11Z</dcterms:created>
  <dcterms:modified xsi:type="dcterms:W3CDTF">2004-09-14T16:26:29Z</dcterms:modified>
  <cp:category/>
  <cp:version/>
  <cp:contentType/>
  <cp:contentStatus/>
</cp:coreProperties>
</file>