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B&amp;s_uk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<sst xmlns="http://schemas.openxmlformats.org/spreadsheetml/2006/main" count="24" uniqueCount="24">
  <si>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DATA REQUIRED</t>
  </si>
  <si>
    <t>Current Stock price V</t>
  </si>
  <si>
    <t>Strike price K</t>
  </si>
  <si>
    <t>Time to maturity in days (365)T</t>
  </si>
  <si>
    <t>Standard deviation in % (100 x sigma)</t>
  </si>
  <si>
    <t>Continual interest rate in % (r)</t>
  </si>
  <si>
    <t>INTERMEDIATE CALCULATIONS</t>
  </si>
  <si>
    <t>d1 =</t>
  </si>
  <si>
    <t>d2=</t>
  </si>
  <si>
    <t>t1+</t>
  </si>
  <si>
    <t>t2+</t>
  </si>
  <si>
    <t>b1</t>
  </si>
  <si>
    <t>b2</t>
  </si>
  <si>
    <t>N(d1)=</t>
  </si>
  <si>
    <t>N(d2)=</t>
  </si>
  <si>
    <t>RESULTS</t>
  </si>
  <si>
    <t>Stock + Put</t>
  </si>
  <si>
    <t>Call + Borrowing</t>
  </si>
  <si>
    <t>Options pricing with the Black-Scholes Formula</t>
  </si>
  <si>
    <t>User's Guide</t>
  </si>
  <si>
    <t>Plug the numbers in the yellow cells only</t>
  </si>
  <si>
    <t>Call Price =</t>
  </si>
  <si>
    <t>Put Price =</t>
  </si>
  <si>
    <t>Put-call Parity checking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</si>
</sst>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\O"/>
    <numFmt numFmtId="166" formatCode="0.00000"/>
    <numFmt numFmtId="167" formatCode="0.00000000"/>
    <numFmt numFmtId="168" formatCode="0.0%"/>
    <numFmt numFmtId="169" formatCode="0.0"/>
    <numFmt numFmtId="170" formatCode="0.000"/>
    <numFmt numFmtId="171" formatCode="0.0000000"/>
    <numFmt numFmtId="172" formatCode="0.000000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i/>
      <sz val="16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Alignment="1">
      <alignment/>
    </xf>
    <xf numFmtId="171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Continuous"/>
    </xf>
    <xf numFmtId="0" fontId="7" fillId="3" borderId="15" xfId="0" applyFont="1" applyFill="1" applyBorder="1" applyAlignment="1">
      <alignment horizontal="centerContinuous"/>
    </xf>
    <xf numFmtId="0" fontId="7" fillId="3" borderId="16" xfId="0" applyFont="1" applyFill="1" applyBorder="1" applyAlignment="1">
      <alignment horizontal="centerContinuous"/>
    </xf>
    <xf numFmtId="0" fontId="7" fillId="3" borderId="17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2" fontId="7" fillId="3" borderId="18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/>
    </xf>
    <xf numFmtId="2" fontId="7" fillId="3" borderId="18" xfId="0" applyNumberFormat="1" applyFont="1" applyFill="1" applyBorder="1" applyAlignment="1">
      <alignment horizontal="left"/>
    </xf>
    <xf numFmtId="0" fontId="7" fillId="3" borderId="19" xfId="0" applyFont="1" applyFill="1" applyBorder="1" applyAlignment="1">
      <alignment horizontal="centerContinuous"/>
    </xf>
    <xf numFmtId="0" fontId="7" fillId="3" borderId="13" xfId="0" applyFont="1" applyFill="1" applyBorder="1" applyAlignment="1">
      <alignment horizontal="centerContinuous"/>
    </xf>
    <xf numFmtId="0" fontId="7" fillId="3" borderId="20" xfId="0" applyFont="1" applyFill="1" applyBorder="1" applyAlignment="1">
      <alignment horizontal="centerContinuous"/>
    </xf>
    <xf numFmtId="0" fontId="7" fillId="3" borderId="19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2" fontId="7" fillId="3" borderId="2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19050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0" y="609600"/>
          <a:ext cx="33147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showGridLines="0" showZeros="0" tabSelected="1" showOutlineSymbols="0" defaultGridColor="0" colorId="18" workbookViewId="0" topLeftCell="A1">
      <selection activeCell="A1" sqref="A1"/>
    </sheetView>
  </sheetViews>
  <sheetFormatPr defaultColWidth="11.421875" defaultRowHeight="12.75" outlineLevelRow="1"/>
  <cols>
    <col min="1" max="1" width="2.8515625" style="1" customWidth="1"/>
    <col min="2" max="2" width="24.00390625" style="2" customWidth="1"/>
    <col min="3" max="3" width="12.421875" style="2" customWidth="1"/>
    <col min="4" max="4" width="13.00390625" style="2" customWidth="1"/>
    <col min="5" max="5" width="1.421875" style="22" customWidth="1"/>
    <col min="6" max="6" width="10.28125" style="1" customWidth="1"/>
    <col min="7" max="7" width="11.8515625" style="1" customWidth="1"/>
    <col min="8" max="8" width="12.140625" style="1" customWidth="1"/>
    <col min="9" max="9" width="12.00390625" style="1" customWidth="1"/>
    <col min="10" max="10" width="1.1484375" style="1" customWidth="1"/>
    <col min="11" max="16384" width="11.421875" style="1" customWidth="1"/>
  </cols>
  <sheetData>
    <row r="1" ht="15" customHeight="1"/>
    <row r="2" spans="2:7" ht="20.25">
      <c r="B2" s="44" t="s">
        <v>18</v>
      </c>
      <c r="C2" s="3"/>
      <c r="D2" s="4"/>
      <c r="G2" s="5"/>
    </row>
    <row r="3" spans="2:7" ht="12.75">
      <c r="B3" s="4"/>
      <c r="C3" s="3"/>
      <c r="D3" s="4"/>
      <c r="E3" s="6"/>
      <c r="F3" s="6"/>
      <c r="G3" s="6"/>
    </row>
    <row r="4" spans="2:7" ht="12.75">
      <c r="B4" s="18" t="s">
        <v>19</v>
      </c>
      <c r="C4" s="19"/>
      <c r="D4" s="19"/>
      <c r="E4" s="23"/>
      <c r="F4" s="4"/>
      <c r="G4" s="6"/>
    </row>
    <row r="5" spans="2:7" ht="12.75">
      <c r="B5" s="20" t="s">
        <v>20</v>
      </c>
      <c r="C5" s="21"/>
      <c r="D5" s="21"/>
      <c r="E5" s="23"/>
      <c r="F5" s="4"/>
      <c r="G5" s="6"/>
    </row>
    <row r="7" spans="2:4" ht="12.75">
      <c r="B7" s="26" t="s">
        <v>0</v>
      </c>
      <c r="C7" s="26"/>
      <c r="D7" s="26"/>
    </row>
    <row r="8" spans="2:4" ht="12.75">
      <c r="B8" s="11"/>
      <c r="C8" s="11"/>
      <c r="D8" s="24"/>
    </row>
    <row r="9" spans="2:4" ht="12.75">
      <c r="B9" s="11" t="s">
        <v>1</v>
      </c>
      <c r="C9" s="11"/>
      <c r="D9" s="25">
        <v>200</v>
      </c>
    </row>
    <row r="10" spans="2:4" ht="12.75">
      <c r="B10" s="11" t="s">
        <v>2</v>
      </c>
      <c r="C10" s="11"/>
      <c r="D10" s="25">
        <v>180</v>
      </c>
    </row>
    <row r="11" spans="2:4" ht="12.75">
      <c r="B11" s="11" t="s">
        <v>3</v>
      </c>
      <c r="C11" s="11"/>
      <c r="D11" s="25">
        <v>100</v>
      </c>
    </row>
    <row r="12" spans="2:4" ht="12.75">
      <c r="B12" s="11" t="s">
        <v>4</v>
      </c>
      <c r="C12" s="11"/>
      <c r="D12" s="25">
        <v>15</v>
      </c>
    </row>
    <row r="13" spans="2:4" ht="12.75">
      <c r="B13" s="11" t="s">
        <v>5</v>
      </c>
      <c r="C13" s="11"/>
      <c r="D13" s="25">
        <v>10</v>
      </c>
    </row>
    <row r="14" spans="2:5" s="2" customFormat="1" ht="12.75">
      <c r="B14" s="11"/>
      <c r="C14" s="11"/>
      <c r="D14" s="27"/>
      <c r="E14" s="11"/>
    </row>
    <row r="15" ht="12.75">
      <c r="B15" s="15">
        <f>IF(D12=0," Attention ! La volatilité ne peut être nulle.",)</f>
        <v>0</v>
      </c>
    </row>
    <row r="16" spans="2:4" ht="14.25" hidden="1" outlineLevel="1" thickBot="1" thickTop="1">
      <c r="B16" s="7" t="s">
        <v>6</v>
      </c>
      <c r="C16" s="8"/>
      <c r="D16" s="9"/>
    </row>
    <row r="17" spans="2:4" ht="13.5" hidden="1" outlineLevel="1" thickTop="1">
      <c r="B17" s="10"/>
      <c r="C17" s="11"/>
      <c r="D17" s="12"/>
    </row>
    <row r="18" spans="2:4" ht="12.75" hidden="1" outlineLevel="1">
      <c r="B18" s="10" t="s">
        <v>7</v>
      </c>
      <c r="C18" s="11"/>
      <c r="D18" s="16">
        <f>((LN(D9/D10)+(D13/100)*D11/365)/((D12/100)*(D11/365)^(0.5)))+0.5*((D12/100)*(D11/365)^(0.5))</f>
        <v>1.730145959453588</v>
      </c>
    </row>
    <row r="19" spans="2:4" ht="12.75" hidden="1" outlineLevel="1">
      <c r="B19" s="10" t="s">
        <v>8</v>
      </c>
      <c r="C19" s="11"/>
      <c r="D19" s="16">
        <f>D18-(D12/100)*(D11/365)^(0.5)</f>
        <v>1.651632371065056</v>
      </c>
    </row>
    <row r="20" spans="2:4" ht="12.75" hidden="1" outlineLevel="1">
      <c r="B20" s="10"/>
      <c r="C20" s="11"/>
      <c r="D20" s="16"/>
    </row>
    <row r="21" spans="2:4" ht="12.75" hidden="1" outlineLevel="1">
      <c r="B21" s="10" t="s">
        <v>9</v>
      </c>
      <c r="C21" s="11"/>
      <c r="D21" s="16">
        <f>1/(1+ABS(D18)*0.2316419)</f>
        <v>0.7138908829991738</v>
      </c>
    </row>
    <row r="22" spans="2:4" ht="12.75" hidden="1" outlineLevel="1">
      <c r="B22" s="10" t="s">
        <v>10</v>
      </c>
      <c r="C22" s="11"/>
      <c r="D22" s="16">
        <f>1/(1+ABS(D19)*0.2316419)</f>
        <v>0.7232816535666861</v>
      </c>
    </row>
    <row r="23" spans="2:4" ht="12.75" hidden="1" outlineLevel="1">
      <c r="B23" s="10" t="s">
        <v>11</v>
      </c>
      <c r="C23" s="11"/>
      <c r="D23" s="16">
        <f>0.31938153*D21-0.356563782*D21^2+1.781477937*D21^3-1.821255978*D21^4+1.330274429*D21^5</f>
        <v>0.46805542287108326</v>
      </c>
    </row>
    <row r="24" spans="2:4" ht="12.75" hidden="1" outlineLevel="1">
      <c r="B24" s="10" t="s">
        <v>12</v>
      </c>
      <c r="C24" s="11"/>
      <c r="D24" s="16">
        <f>0.31938153*D22-0.356563782*D22^2+1.781477937*D22^3-1.821255978*D22^4+1.330274429*D22^5</f>
        <v>0.4834285446714292</v>
      </c>
    </row>
    <row r="25" spans="2:4" ht="12.75" hidden="1" outlineLevel="1">
      <c r="B25" s="10" t="s">
        <v>13</v>
      </c>
      <c r="C25" s="11"/>
      <c r="D25" s="16">
        <f>IF(D18&gt;0,1-EXP(-D18*D18/2)*D23/SQRT(PI()*2),EXP(-D18*D18/2)*D23/SQRT(PI()*2))</f>
        <v>0.9581979383479955</v>
      </c>
    </row>
    <row r="26" spans="2:4" ht="12.75" hidden="1" outlineLevel="1">
      <c r="B26" s="10" t="s">
        <v>14</v>
      </c>
      <c r="C26" s="11"/>
      <c r="D26" s="16">
        <f>IF(D19&gt;0,1-EXP(-D19*D19/2)*D24/SQRT(PI()*2),EXP(-D19*D19/2)*D24/SQRT(PI()*2))</f>
        <v>0.9506952592076282</v>
      </c>
    </row>
    <row r="27" spans="2:4" ht="13.5" hidden="1" outlineLevel="1" thickBot="1">
      <c r="B27" s="13"/>
      <c r="C27" s="14"/>
      <c r="D27" s="17"/>
    </row>
    <row r="28" ht="14.25" hidden="1" collapsed="1" thickBot="1" thickTop="1"/>
    <row r="29" spans="2:4" ht="12.75">
      <c r="B29" s="28" t="s">
        <v>15</v>
      </c>
      <c r="C29" s="29"/>
      <c r="D29" s="30"/>
    </row>
    <row r="30" spans="2:4" ht="12.75">
      <c r="B30" s="31"/>
      <c r="C30" s="32"/>
      <c r="D30" s="33"/>
    </row>
    <row r="31" spans="2:4" ht="12.75">
      <c r="B31" s="31" t="s">
        <v>21</v>
      </c>
      <c r="C31" s="34"/>
      <c r="D31" s="35">
        <f>IF(D9*D25-D10*D26*EXP(-D13/100*(D11/365))=0,"nulle",D9*D25-D10*D26*EXP(-D13/100*(D11/365)))</f>
        <v>25.139159608745075</v>
      </c>
    </row>
    <row r="32" spans="2:4" ht="12.75">
      <c r="B32" s="31" t="s">
        <v>22</v>
      </c>
      <c r="C32" s="36"/>
      <c r="D32" s="35">
        <f>IF(D9*D25-D10*D26*EXP(-D13/100*(D11/365))-D9+D10*EXP(-D13/100*D11/365)=0,"nulle",D9*D25-D10*D26*EXP(-D13/100*(D11/365))-D9+D10*EXP(-D13/100*D11/365))</f>
        <v>0.2745949107222714</v>
      </c>
    </row>
    <row r="33" spans="2:4" ht="12.75">
      <c r="B33" s="31"/>
      <c r="C33" s="32"/>
      <c r="D33" s="37"/>
    </row>
    <row r="34" spans="2:4" ht="12.75">
      <c r="B34" s="38" t="s">
        <v>23</v>
      </c>
      <c r="C34" s="39"/>
      <c r="D34" s="40"/>
    </row>
    <row r="35" spans="2:4" ht="12.75">
      <c r="B35" s="31" t="s">
        <v>16</v>
      </c>
      <c r="C35" s="32"/>
      <c r="D35" s="35">
        <f>D9*D25-D10*D26*EXP(-D13/100*(D11/365))-D9+D10*EXP(-D13/100*D11/365)+D9</f>
        <v>200.27459491072227</v>
      </c>
    </row>
    <row r="36" spans="2:4" ht="12.75">
      <c r="B36" s="41" t="s">
        <v>17</v>
      </c>
      <c r="C36" s="42"/>
      <c r="D36" s="43">
        <f>D9*D25-D10*D26*EXP(-D13/100*(D11/365))+D10*EXP(-D13/100*D11/365)</f>
        <v>200.27459491072227</v>
      </c>
    </row>
  </sheetData>
  <printOptions/>
  <pageMargins left="0.7874015748031497" right="0.7874015748031497" top="0.984251968503937" bottom="0.984251968503937" header="0.4921259845" footer="0.4921259845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Benoît de Courcelles</cp:lastModifiedBy>
  <dcterms:modified xsi:type="dcterms:W3CDTF">2004-09-14T16:29:40Z</dcterms:modified>
  <cp:category/>
  <cp:version/>
  <cp:contentType/>
  <cp:contentStatus/>
</cp:coreProperties>
</file>